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ldan\Documents\Acograce\"/>
    </mc:Choice>
  </mc:AlternateContent>
  <xr:revisionPtr revIDLastSave="0" documentId="13_ncr:1_{D4474A6F-C28A-4DA2-A61B-06728B4D273F}" xr6:coauthVersionLast="41" xr6:coauthVersionMax="41" xr10:uidLastSave="{00000000-0000-0000-0000-000000000000}"/>
  <bookViews>
    <workbookView xWindow="-110" yWindow="-110" windowWidth="19420" windowHeight="10420" activeTab="1" xr2:uid="{17C0BAB6-0839-4101-9436-E3D9A898DCA4}"/>
  </bookViews>
  <sheets>
    <sheet name="Aprobada" sheetId="1" r:id="rId1"/>
    <sheet name="Vigentes" sheetId="2" r:id="rId2"/>
    <sheet name="Dic 2018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6" i="1"/>
  <c r="G16" i="2" s="1"/>
  <c r="G15" i="1"/>
  <c r="G15" i="2" s="1"/>
  <c r="G14" i="1"/>
  <c r="G14" i="2" s="1"/>
  <c r="G12" i="1"/>
  <c r="G11" i="1"/>
  <c r="G11" i="2" s="1"/>
  <c r="G10" i="1"/>
  <c r="G10" i="2" s="1"/>
  <c r="I16" i="1" l="1"/>
  <c r="H16" i="1"/>
  <c r="I15" i="1"/>
  <c r="H15" i="1"/>
  <c r="I14" i="1"/>
  <c r="H14" i="1"/>
  <c r="I12" i="1"/>
  <c r="H12" i="1"/>
  <c r="I11" i="1"/>
  <c r="I10" i="1"/>
  <c r="I16" i="2"/>
  <c r="H16" i="2"/>
  <c r="I15" i="2"/>
  <c r="H15" i="2"/>
  <c r="I14" i="2"/>
  <c r="H14" i="2"/>
  <c r="H12" i="2"/>
  <c r="I11" i="2"/>
  <c r="I10" i="2"/>
  <c r="I19" i="1" l="1"/>
  <c r="H20" i="1"/>
  <c r="I20" i="1"/>
  <c r="H11" i="1"/>
  <c r="H10" i="1"/>
  <c r="I12" i="2"/>
  <c r="I19" i="2" s="1"/>
  <c r="I21" i="2" s="1"/>
  <c r="I23" i="2" s="1"/>
  <c r="H11" i="2"/>
  <c r="H20" i="2"/>
  <c r="I20" i="2"/>
  <c r="H10" i="2"/>
  <c r="I16" i="3"/>
  <c r="H16" i="3"/>
  <c r="I15" i="3"/>
  <c r="H15" i="3"/>
  <c r="I14" i="3"/>
  <c r="H14" i="3"/>
  <c r="H20" i="3" s="1"/>
  <c r="G12" i="3"/>
  <c r="I12" i="3" s="1"/>
  <c r="G11" i="3"/>
  <c r="I10" i="3"/>
  <c r="G10" i="3"/>
  <c r="I21" i="1" l="1"/>
  <c r="I23" i="1" s="1"/>
  <c r="H19" i="1"/>
  <c r="H21" i="1" s="1"/>
  <c r="I25" i="1"/>
  <c r="I22" i="1"/>
  <c r="H19" i="2"/>
  <c r="H21" i="2" s="1"/>
  <c r="J21" i="2" s="1"/>
  <c r="I25" i="2"/>
  <c r="I22" i="2"/>
  <c r="I20" i="3"/>
  <c r="I11" i="3"/>
  <c r="I19" i="3" s="1"/>
  <c r="H11" i="3"/>
  <c r="H10" i="3"/>
  <c r="H12" i="3"/>
  <c r="I24" i="1" l="1"/>
  <c r="H25" i="1"/>
  <c r="H23" i="1"/>
  <c r="H22" i="1"/>
  <c r="H25" i="2"/>
  <c r="I24" i="2"/>
  <c r="H22" i="2"/>
  <c r="H23" i="2"/>
  <c r="H19" i="3"/>
  <c r="I21" i="3"/>
  <c r="H21" i="3" l="1"/>
  <c r="H22" i="3"/>
  <c r="I25" i="3"/>
  <c r="I23" i="3"/>
  <c r="I22" i="3"/>
  <c r="H25" i="3" l="1"/>
  <c r="H23" i="3"/>
  <c r="I24" i="3"/>
</calcChain>
</file>

<file path=xl/sharedStrings.xml><?xml version="1.0" encoding="utf-8"?>
<sst xmlns="http://schemas.openxmlformats.org/spreadsheetml/2006/main" count="75" uniqueCount="19">
  <si>
    <t>Potencia</t>
  </si>
  <si>
    <t>kW</t>
  </si>
  <si>
    <t>Energia</t>
  </si>
  <si>
    <t>Punta</t>
  </si>
  <si>
    <t>Valle</t>
  </si>
  <si>
    <t>Noche</t>
  </si>
  <si>
    <t>TMT</t>
  </si>
  <si>
    <t>TMTb</t>
  </si>
  <si>
    <t>TMTb US$</t>
  </si>
  <si>
    <t>TMT col</t>
  </si>
  <si>
    <t>Energía</t>
  </si>
  <si>
    <t>Factura estimada (MM col)</t>
  </si>
  <si>
    <t>Consumo</t>
  </si>
  <si>
    <t>kWh</t>
  </si>
  <si>
    <t>TC:</t>
  </si>
  <si>
    <t>Factura mensual</t>
  </si>
  <si>
    <t>% de Reducción</t>
  </si>
  <si>
    <t>Costo promedio por kWh</t>
  </si>
  <si>
    <t>Total (MM  col)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</si>
</sst>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65" fontId="0" fillId="0" borderId="6" xfId="1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9" fontId="0" fillId="0" borderId="15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165" fontId="0" fillId="0" borderId="11" xfId="1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6" xfId="0" applyBorder="1"/>
    <xf numFmtId="2" fontId="0" fillId="0" borderId="1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Tb%20comparacion%20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Tb PROPUESTA INICIAL"/>
      <sheetName val="TMTb PROPUESTA APROBADA"/>
    </sheetNames>
    <sheetDataSet>
      <sheetData sheetId="0" refreshError="1"/>
      <sheetData sheetId="1">
        <row r="6">
          <cell r="J6">
            <v>324502.3078302514</v>
          </cell>
          <cell r="K6">
            <v>572789.67676289787</v>
          </cell>
          <cell r="L6">
            <v>564037.01540685049</v>
          </cell>
          <cell r="P6">
            <v>2240.6999999999998</v>
          </cell>
          <cell r="Q6">
            <v>2320.5</v>
          </cell>
          <cell r="R6">
            <v>1946.7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0705-840E-4FE9-8458-5033DEC45AFD}">
  <dimension ref="C3:I25"/>
  <sheetViews>
    <sheetView topLeftCell="B7" workbookViewId="0">
      <selection activeCell="I21" sqref="I21"/>
    </sheetView>
  </sheetViews>
  <sheetFormatPr baseColWidth="10" defaultRowHeight="14.5" x14ac:dyDescent="0.35"/>
  <cols>
    <col min="3" max="3" width="5.81640625" customWidth="1"/>
    <col min="8" max="8" width="15.54296875" customWidth="1"/>
    <col min="9" max="9" width="14.36328125" customWidth="1"/>
  </cols>
  <sheetData>
    <row r="3" spans="3:9" ht="15" thickBot="1" x14ac:dyDescent="0.4"/>
    <row r="4" spans="3:9" ht="15" thickBot="1" x14ac:dyDescent="0.4">
      <c r="H4" s="28" t="s">
        <v>14</v>
      </c>
      <c r="I4" s="29">
        <v>1</v>
      </c>
    </row>
    <row r="6" spans="3:9" ht="15" thickBot="1" x14ac:dyDescent="0.4"/>
    <row r="7" spans="3:9" x14ac:dyDescent="0.35">
      <c r="G7" s="37" t="s">
        <v>12</v>
      </c>
      <c r="H7" s="35" t="s">
        <v>11</v>
      </c>
      <c r="I7" s="36"/>
    </row>
    <row r="8" spans="3:9" ht="15" thickBot="1" x14ac:dyDescent="0.4">
      <c r="G8" s="38"/>
      <c r="H8" s="4"/>
      <c r="I8" s="33"/>
    </row>
    <row r="9" spans="3:9" ht="15" thickBot="1" x14ac:dyDescent="0.4">
      <c r="C9" s="13" t="s">
        <v>2</v>
      </c>
      <c r="D9" s="14"/>
      <c r="E9" s="27" t="s">
        <v>9</v>
      </c>
      <c r="F9" s="27" t="s">
        <v>8</v>
      </c>
      <c r="G9" s="2" t="s">
        <v>13</v>
      </c>
      <c r="H9" s="8" t="s">
        <v>6</v>
      </c>
      <c r="I9" s="3" t="s">
        <v>7</v>
      </c>
    </row>
    <row r="10" spans="3:9" x14ac:dyDescent="0.35">
      <c r="C10" s="4"/>
      <c r="D10" t="s">
        <v>3</v>
      </c>
      <c r="E10" s="10">
        <v>71.28</v>
      </c>
      <c r="F10" s="10">
        <v>118.67</v>
      </c>
      <c r="G10" s="40">
        <f>+'[1]TMTb PROPUESTA APROBADA'!$J$6</f>
        <v>324502.3078302514</v>
      </c>
      <c r="H10" s="9">
        <f>+G10*E10/1000000</f>
        <v>23.130524502140322</v>
      </c>
      <c r="I10" s="6">
        <f>+$F10*$G10*I$4/1000000</f>
        <v>38.508688870215934</v>
      </c>
    </row>
    <row r="11" spans="3:9" x14ac:dyDescent="0.35">
      <c r="C11" s="4"/>
      <c r="D11" t="s">
        <v>4</v>
      </c>
      <c r="E11" s="10">
        <v>26.48</v>
      </c>
      <c r="F11" s="10">
        <v>40.770000000000003</v>
      </c>
      <c r="G11" s="40">
        <f>+'[1]TMTb PROPUESTA APROBADA'!$K$6</f>
        <v>572789.67676289787</v>
      </c>
      <c r="H11" s="9">
        <f t="shared" ref="H11:H16" si="0">+G11*E11/1000000</f>
        <v>15.167470640681534</v>
      </c>
      <c r="I11" s="6">
        <f>+$F11*$G11*I$4/1000000</f>
        <v>23.352635121623347</v>
      </c>
    </row>
    <row r="12" spans="3:9" ht="15" thickBot="1" x14ac:dyDescent="0.4">
      <c r="C12" s="15"/>
      <c r="D12" s="16" t="s">
        <v>5</v>
      </c>
      <c r="E12" s="12">
        <v>16.3</v>
      </c>
      <c r="F12" s="12">
        <v>26.17</v>
      </c>
      <c r="G12" s="41">
        <f>+'[1]TMTb PROPUESTA APROBADA'!$L$6</f>
        <v>564037.01540685049</v>
      </c>
      <c r="H12" s="11">
        <f t="shared" si="0"/>
        <v>9.1938033511316632</v>
      </c>
      <c r="I12" s="7">
        <f>+$F12*$G12*I$4/1000000</f>
        <v>14.760848693197278</v>
      </c>
    </row>
    <row r="13" spans="3:9" x14ac:dyDescent="0.35">
      <c r="C13" s="13" t="s">
        <v>0</v>
      </c>
      <c r="D13" s="14"/>
      <c r="E13" s="8"/>
      <c r="F13" s="8"/>
      <c r="G13" s="2" t="s">
        <v>1</v>
      </c>
      <c r="H13" s="8"/>
      <c r="I13" s="3"/>
    </row>
    <row r="14" spans="3:9" x14ac:dyDescent="0.35">
      <c r="C14" s="4"/>
      <c r="D14" t="s">
        <v>3</v>
      </c>
      <c r="E14" s="10">
        <v>11566.35</v>
      </c>
      <c r="F14" s="10">
        <v>3485.34</v>
      </c>
      <c r="G14" s="5">
        <f>+'[1]TMTb PROPUESTA APROBADA'!$P$6</f>
        <v>2240.6999999999998</v>
      </c>
      <c r="H14" s="9">
        <f t="shared" si="0"/>
        <v>25.916720444999999</v>
      </c>
      <c r="I14" s="6">
        <f>+$F14*$G14*I$4/1000000</f>
        <v>7.8096013379999993</v>
      </c>
    </row>
    <row r="15" spans="3:9" x14ac:dyDescent="0.35">
      <c r="C15" s="4"/>
      <c r="D15" t="s">
        <v>4</v>
      </c>
      <c r="E15" s="10">
        <v>8075.77</v>
      </c>
      <c r="F15" s="10">
        <v>2433.1</v>
      </c>
      <c r="G15" s="5">
        <f>+'[1]TMTb PROPUESTA APROBADA'!$Q$6</f>
        <v>2320.5</v>
      </c>
      <c r="H15" s="9">
        <f t="shared" si="0"/>
        <v>18.739824285000001</v>
      </c>
      <c r="I15" s="6">
        <f>+$F15*$G15*I$4/1000000</f>
        <v>5.6460085499999995</v>
      </c>
    </row>
    <row r="16" spans="3:9" ht="15" thickBot="1" x14ac:dyDescent="0.4">
      <c r="C16" s="15"/>
      <c r="D16" s="16" t="s">
        <v>5</v>
      </c>
      <c r="E16" s="12">
        <v>5172.7299999999996</v>
      </c>
      <c r="F16" s="12">
        <v>1559.18</v>
      </c>
      <c r="G16" s="22">
        <f>+'[1]TMTb PROPUESTA APROBADA'!$R$6</f>
        <v>1946.7</v>
      </c>
      <c r="H16" s="11">
        <f t="shared" si="0"/>
        <v>10.069753490999998</v>
      </c>
      <c r="I16" s="7">
        <f>+$F16*$G16*I$4/1000000</f>
        <v>3.0352557060000001</v>
      </c>
    </row>
    <row r="17" spans="5:9" ht="15" hidden="1" customHeight="1" thickBot="1" x14ac:dyDescent="0.4">
      <c r="E17" s="1"/>
      <c r="F17" s="1"/>
      <c r="G17" s="1"/>
      <c r="H17" s="23"/>
      <c r="I17" s="33"/>
    </row>
    <row r="18" spans="5:9" x14ac:dyDescent="0.35">
      <c r="E18" s="13" t="s">
        <v>15</v>
      </c>
      <c r="F18" s="14"/>
      <c r="G18" s="14"/>
      <c r="H18" s="24"/>
      <c r="I18" s="17"/>
    </row>
    <row r="19" spans="5:9" x14ac:dyDescent="0.35">
      <c r="E19" s="4"/>
      <c r="F19" t="s">
        <v>10</v>
      </c>
      <c r="H19" s="9">
        <f>SUM(H10:H12)</f>
        <v>47.491798493953517</v>
      </c>
      <c r="I19" s="6">
        <f>SUM(I10:I12)</f>
        <v>76.62217268503656</v>
      </c>
    </row>
    <row r="20" spans="5:9" ht="15" thickBot="1" x14ac:dyDescent="0.4">
      <c r="E20" s="4"/>
      <c r="F20" t="s">
        <v>0</v>
      </c>
      <c r="H20" s="9">
        <f>SUM(H14:H16)</f>
        <v>54.726298221</v>
      </c>
      <c r="I20" s="6">
        <f>SUM(I14:I16)</f>
        <v>16.490865593999999</v>
      </c>
    </row>
    <row r="21" spans="5:9" ht="15" thickBot="1" x14ac:dyDescent="0.4">
      <c r="E21" s="19" t="s">
        <v>18</v>
      </c>
      <c r="F21" s="20"/>
      <c r="G21" s="20"/>
      <c r="H21" s="31">
        <f>H20+H19</f>
        <v>102.21809671495352</v>
      </c>
      <c r="I21" s="32">
        <f>I20+I19</f>
        <v>93.113038279036559</v>
      </c>
    </row>
    <row r="22" spans="5:9" x14ac:dyDescent="0.35">
      <c r="E22" s="4"/>
      <c r="F22" t="s">
        <v>2</v>
      </c>
      <c r="H22" s="25">
        <f>+H19/H21</f>
        <v>0.46461243185137419</v>
      </c>
      <c r="I22" s="18">
        <f>+I19/I21</f>
        <v>0.82289413063097583</v>
      </c>
    </row>
    <row r="23" spans="5:9" ht="15" thickBot="1" x14ac:dyDescent="0.4">
      <c r="E23" s="4"/>
      <c r="F23" t="s">
        <v>0</v>
      </c>
      <c r="H23" s="26">
        <f>+H20/H21</f>
        <v>0.53538756814862576</v>
      </c>
      <c r="I23" s="18">
        <f>+I20/I21</f>
        <v>0.1771058693690242</v>
      </c>
    </row>
    <row r="24" spans="5:9" ht="15" thickBot="1" x14ac:dyDescent="0.4">
      <c r="E24" s="19" t="s">
        <v>16</v>
      </c>
      <c r="F24" s="20"/>
      <c r="G24" s="20"/>
      <c r="H24" s="29"/>
      <c r="I24" s="21">
        <f>+I21/$H21-1</f>
        <v>-8.9074818731045502E-2</v>
      </c>
    </row>
    <row r="25" spans="5:9" ht="15" thickBot="1" x14ac:dyDescent="0.4">
      <c r="E25" s="19" t="s">
        <v>17</v>
      </c>
      <c r="F25" s="20"/>
      <c r="G25" s="20"/>
      <c r="H25" s="34">
        <f>H21/SUM($G10:$G12)*1000000</f>
        <v>69.948722508725652</v>
      </c>
      <c r="I25" s="30">
        <f t="shared" ref="I25" si="1">I21/SUM($G10:$G12)*1000000</f>
        <v>63.718052730792699</v>
      </c>
    </row>
  </sheetData>
  <mergeCells count="2">
    <mergeCell ref="H7:I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CA20-D06E-4228-96CC-FBE045F6C748}">
  <dimension ref="C3:J25"/>
  <sheetViews>
    <sheetView tabSelected="1" topLeftCell="A6" workbookViewId="0">
      <selection activeCell="J22" sqref="J22"/>
    </sheetView>
  </sheetViews>
  <sheetFormatPr baseColWidth="10" defaultRowHeight="14.5" x14ac:dyDescent="0.35"/>
  <cols>
    <col min="3" max="3" width="5.81640625" customWidth="1"/>
    <col min="8" max="8" width="15.54296875" customWidth="1"/>
    <col min="9" max="9" width="14.36328125" customWidth="1"/>
  </cols>
  <sheetData>
    <row r="3" spans="3:9" ht="15" thickBot="1" x14ac:dyDescent="0.4"/>
    <row r="4" spans="3:9" ht="15" thickBot="1" x14ac:dyDescent="0.4">
      <c r="H4" s="28" t="s">
        <v>14</v>
      </c>
      <c r="I4" s="29">
        <v>1</v>
      </c>
    </row>
    <row r="6" spans="3:9" ht="15" thickBot="1" x14ac:dyDescent="0.4"/>
    <row r="7" spans="3:9" x14ac:dyDescent="0.35">
      <c r="G7" s="37" t="s">
        <v>12</v>
      </c>
      <c r="H7" s="35" t="s">
        <v>11</v>
      </c>
      <c r="I7" s="36"/>
    </row>
    <row r="8" spans="3:9" ht="15" thickBot="1" x14ac:dyDescent="0.4">
      <c r="G8" s="38"/>
      <c r="H8" s="4"/>
      <c r="I8" s="33"/>
    </row>
    <row r="9" spans="3:9" ht="15" thickBot="1" x14ac:dyDescent="0.4">
      <c r="C9" s="13" t="s">
        <v>2</v>
      </c>
      <c r="D9" s="14"/>
      <c r="E9" s="27" t="s">
        <v>9</v>
      </c>
      <c r="F9" s="27" t="s">
        <v>8</v>
      </c>
      <c r="G9" s="2" t="s">
        <v>13</v>
      </c>
      <c r="H9" s="8" t="s">
        <v>6</v>
      </c>
      <c r="I9" s="3" t="s">
        <v>7</v>
      </c>
    </row>
    <row r="10" spans="3:9" x14ac:dyDescent="0.35">
      <c r="C10" s="4"/>
      <c r="D10" t="s">
        <v>3</v>
      </c>
      <c r="E10" s="10">
        <v>68</v>
      </c>
      <c r="F10" s="10">
        <v>118.67</v>
      </c>
      <c r="G10" s="40">
        <f>+Aprobada!G10</f>
        <v>324502.3078302514</v>
      </c>
      <c r="H10" s="9">
        <f>+G10*E10/1000000</f>
        <v>22.066156932457098</v>
      </c>
      <c r="I10" s="6">
        <f>+$F10*$G10*I$4/1000000</f>
        <v>38.508688870215934</v>
      </c>
    </row>
    <row r="11" spans="3:9" x14ac:dyDescent="0.35">
      <c r="C11" s="4"/>
      <c r="D11" t="s">
        <v>4</v>
      </c>
      <c r="E11" s="10">
        <v>25.26</v>
      </c>
      <c r="F11" s="10">
        <v>40.770000000000003</v>
      </c>
      <c r="G11" s="40">
        <f>+Aprobada!G11</f>
        <v>572789.67676289787</v>
      </c>
      <c r="H11" s="9">
        <f t="shared" ref="H11:H16" si="0">+G11*E11/1000000</f>
        <v>14.468667235030802</v>
      </c>
      <c r="I11" s="6">
        <f>+$F11*$G11*I$4/1000000</f>
        <v>23.352635121623347</v>
      </c>
    </row>
    <row r="12" spans="3:9" ht="15" thickBot="1" x14ac:dyDescent="0.4">
      <c r="C12" s="15"/>
      <c r="D12" s="16" t="s">
        <v>5</v>
      </c>
      <c r="E12" s="12">
        <v>15.55</v>
      </c>
      <c r="F12" s="12">
        <v>26.17</v>
      </c>
      <c r="G12" s="40">
        <f>+Aprobada!G12</f>
        <v>564037.01540685049</v>
      </c>
      <c r="H12" s="11">
        <f t="shared" si="0"/>
        <v>8.7707755895765249</v>
      </c>
      <c r="I12" s="7">
        <f>+$F12*$G12*I$4/1000000</f>
        <v>14.760848693197278</v>
      </c>
    </row>
    <row r="13" spans="3:9" x14ac:dyDescent="0.35">
      <c r="C13" s="13" t="s">
        <v>0</v>
      </c>
      <c r="D13" s="14"/>
      <c r="E13" s="8"/>
      <c r="F13" s="8"/>
      <c r="G13" s="2" t="s">
        <v>1</v>
      </c>
      <c r="H13" s="8"/>
      <c r="I13" s="3"/>
    </row>
    <row r="14" spans="3:9" x14ac:dyDescent="0.35">
      <c r="C14" s="4"/>
      <c r="D14" t="s">
        <v>3</v>
      </c>
      <c r="E14" s="10">
        <v>11034.39</v>
      </c>
      <c r="F14" s="10">
        <v>3485.34</v>
      </c>
      <c r="G14" s="40">
        <f>+Aprobada!G14</f>
        <v>2240.6999999999998</v>
      </c>
      <c r="H14" s="9">
        <f t="shared" si="0"/>
        <v>24.724757672999996</v>
      </c>
      <c r="I14" s="6">
        <f>+$F14*$G14*I$4/1000000</f>
        <v>7.8096013379999993</v>
      </c>
    </row>
    <row r="15" spans="3:9" x14ac:dyDescent="0.35">
      <c r="C15" s="4"/>
      <c r="D15" t="s">
        <v>4</v>
      </c>
      <c r="E15" s="10">
        <v>7704.42</v>
      </c>
      <c r="F15" s="10">
        <v>2433.1</v>
      </c>
      <c r="G15" s="40">
        <f>+Aprobada!G15</f>
        <v>2320.5</v>
      </c>
      <c r="H15" s="9">
        <f t="shared" si="0"/>
        <v>17.87810661</v>
      </c>
      <c r="I15" s="6">
        <f>+$F15*$G15*I$4/1000000</f>
        <v>5.6460085499999995</v>
      </c>
    </row>
    <row r="16" spans="3:9" ht="15" thickBot="1" x14ac:dyDescent="0.4">
      <c r="C16" s="15"/>
      <c r="D16" s="16" t="s">
        <v>5</v>
      </c>
      <c r="E16" s="12">
        <v>4934.87</v>
      </c>
      <c r="F16" s="12">
        <v>1559.18</v>
      </c>
      <c r="G16" s="40">
        <f>+Aprobada!G16</f>
        <v>1946.7</v>
      </c>
      <c r="H16" s="11">
        <f t="shared" si="0"/>
        <v>9.6067114289999989</v>
      </c>
      <c r="I16" s="7">
        <f>+$F16*$G16*I$4/1000000</f>
        <v>3.0352557060000001</v>
      </c>
    </row>
    <row r="17" spans="5:10" ht="15" hidden="1" customHeight="1" thickBot="1" x14ac:dyDescent="0.4">
      <c r="E17" s="1"/>
      <c r="F17" s="1"/>
      <c r="G17" s="1"/>
      <c r="H17" s="23"/>
      <c r="I17" s="33"/>
    </row>
    <row r="18" spans="5:10" x14ac:dyDescent="0.35">
      <c r="E18" s="13" t="s">
        <v>15</v>
      </c>
      <c r="F18" s="14"/>
      <c r="G18" s="14"/>
      <c r="H18" s="24"/>
      <c r="I18" s="17"/>
    </row>
    <row r="19" spans="5:10" x14ac:dyDescent="0.35">
      <c r="E19" s="4"/>
      <c r="F19" t="s">
        <v>10</v>
      </c>
      <c r="H19" s="9">
        <f>SUM(H10:H12)</f>
        <v>45.305599757064421</v>
      </c>
      <c r="I19" s="6">
        <f>SUM(I10:I12)</f>
        <v>76.62217268503656</v>
      </c>
    </row>
    <row r="20" spans="5:10" ht="15" thickBot="1" x14ac:dyDescent="0.4">
      <c r="E20" s="4"/>
      <c r="F20" t="s">
        <v>0</v>
      </c>
      <c r="H20" s="9">
        <f>SUM(H14:H16)</f>
        <v>52.209575711999996</v>
      </c>
      <c r="I20" s="6">
        <f>SUM(I14:I16)</f>
        <v>16.490865593999999</v>
      </c>
    </row>
    <row r="21" spans="5:10" ht="15" thickBot="1" x14ac:dyDescent="0.4">
      <c r="E21" s="19" t="s">
        <v>18</v>
      </c>
      <c r="F21" s="20"/>
      <c r="G21" s="20"/>
      <c r="H21" s="31">
        <f>H20+H19</f>
        <v>97.515175469064417</v>
      </c>
      <c r="I21" s="32">
        <f>I20+I19</f>
        <v>93.113038279036559</v>
      </c>
      <c r="J21" s="42">
        <f>+H21-I21</f>
        <v>4.4021371900278581</v>
      </c>
    </row>
    <row r="22" spans="5:10" x14ac:dyDescent="0.35">
      <c r="E22" s="4"/>
      <c r="F22" t="s">
        <v>2</v>
      </c>
      <c r="H22" s="25">
        <f>+H19/H21</f>
        <v>0.46460050488692511</v>
      </c>
      <c r="I22" s="18">
        <f>+I19/I21</f>
        <v>0.82289413063097583</v>
      </c>
    </row>
    <row r="23" spans="5:10" ht="15" thickBot="1" x14ac:dyDescent="0.4">
      <c r="E23" s="4"/>
      <c r="F23" t="s">
        <v>0</v>
      </c>
      <c r="H23" s="26">
        <f>+H20/H21</f>
        <v>0.53539949511307494</v>
      </c>
      <c r="I23" s="18">
        <f>+I20/I21</f>
        <v>0.1771058693690242</v>
      </c>
    </row>
    <row r="24" spans="5:10" ht="15" thickBot="1" x14ac:dyDescent="0.4">
      <c r="E24" s="19" t="s">
        <v>16</v>
      </c>
      <c r="F24" s="20"/>
      <c r="G24" s="20"/>
      <c r="H24" s="29"/>
      <c r="I24" s="21">
        <f>+I21/$H21-1</f>
        <v>-4.5143098690566208E-2</v>
      </c>
    </row>
    <row r="25" spans="5:10" ht="15" thickBot="1" x14ac:dyDescent="0.4">
      <c r="E25" s="19" t="s">
        <v>17</v>
      </c>
      <c r="F25" s="20"/>
      <c r="G25" s="20"/>
      <c r="H25" s="34">
        <f>H21/SUM($G10:$G12)*1000000</f>
        <v>66.73047306189396</v>
      </c>
      <c r="I25" s="30">
        <f t="shared" ref="I25" si="1">I21/SUM($G10:$G12)*1000000</f>
        <v>63.718052730792699</v>
      </c>
    </row>
  </sheetData>
  <mergeCells count="2">
    <mergeCell ref="G7:G8"/>
    <mergeCell ref="H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61D1-91D2-4BB5-AFE0-03BB68125431}">
  <dimension ref="C3:I25"/>
  <sheetViews>
    <sheetView topLeftCell="A5" workbookViewId="0">
      <selection activeCell="F2" sqref="F1:I1048576"/>
    </sheetView>
  </sheetViews>
  <sheetFormatPr baseColWidth="10" defaultRowHeight="14.5" x14ac:dyDescent="0.35"/>
  <cols>
    <col min="3" max="3" width="5.81640625" customWidth="1"/>
    <col min="8" max="8" width="15.54296875" customWidth="1"/>
    <col min="9" max="9" width="14.36328125" customWidth="1"/>
  </cols>
  <sheetData>
    <row r="3" spans="3:9" ht="15" thickBot="1" x14ac:dyDescent="0.4"/>
    <row r="4" spans="3:9" ht="15" thickBot="1" x14ac:dyDescent="0.4">
      <c r="H4" s="28" t="s">
        <v>14</v>
      </c>
      <c r="I4" s="29">
        <v>1</v>
      </c>
    </row>
    <row r="6" spans="3:9" ht="15" thickBot="1" x14ac:dyDescent="0.4"/>
    <row r="7" spans="3:9" x14ac:dyDescent="0.35">
      <c r="G7" s="37" t="s">
        <v>12</v>
      </c>
      <c r="H7" s="35" t="s">
        <v>11</v>
      </c>
      <c r="I7" s="39"/>
    </row>
    <row r="8" spans="3:9" ht="15" thickBot="1" x14ac:dyDescent="0.4">
      <c r="G8" s="38"/>
      <c r="H8" s="4"/>
      <c r="I8" s="33"/>
    </row>
    <row r="9" spans="3:9" ht="15" thickBot="1" x14ac:dyDescent="0.4">
      <c r="C9" s="13" t="s">
        <v>2</v>
      </c>
      <c r="D9" s="14"/>
      <c r="E9" s="27" t="s">
        <v>9</v>
      </c>
      <c r="F9" s="27" t="s">
        <v>8</v>
      </c>
      <c r="G9" s="2" t="s">
        <v>13</v>
      </c>
      <c r="H9" s="8" t="s">
        <v>6</v>
      </c>
      <c r="I9" s="3" t="s">
        <v>7</v>
      </c>
    </row>
    <row r="10" spans="3:9" x14ac:dyDescent="0.35">
      <c r="C10" s="4"/>
      <c r="D10" t="s">
        <v>3</v>
      </c>
      <c r="E10" s="10">
        <v>65.789999999999978</v>
      </c>
      <c r="F10" s="10">
        <v>118.67</v>
      </c>
      <c r="G10" s="5">
        <f>1000*0.7*5*30</f>
        <v>105000</v>
      </c>
      <c r="H10" s="9">
        <f>+G10*E10/1000000</f>
        <v>6.9079499999999978</v>
      </c>
      <c r="I10" s="6">
        <f>+$F10*$G10*I$4/1000000</f>
        <v>12.46035</v>
      </c>
    </row>
    <row r="11" spans="3:9" x14ac:dyDescent="0.35">
      <c r="C11" s="4"/>
      <c r="D11" t="s">
        <v>4</v>
      </c>
      <c r="E11" s="10">
        <v>24.440000000000019</v>
      </c>
      <c r="F11" s="10">
        <v>40.770000000000003</v>
      </c>
      <c r="G11" s="5">
        <f>1000*0.7*9*30</f>
        <v>189000</v>
      </c>
      <c r="H11" s="9">
        <f t="shared" ref="H11:H16" si="0">+G11*E11/1000000</f>
        <v>4.6191600000000035</v>
      </c>
      <c r="I11" s="6">
        <f>+$F11*$G11*I$4/1000000</f>
        <v>7.7055300000000013</v>
      </c>
    </row>
    <row r="12" spans="3:9" ht="15" thickBot="1" x14ac:dyDescent="0.4">
      <c r="C12" s="15"/>
      <c r="D12" s="16" t="s">
        <v>5</v>
      </c>
      <c r="E12" s="12">
        <v>15.029999999999987</v>
      </c>
      <c r="F12" s="12">
        <v>26.17</v>
      </c>
      <c r="G12" s="22">
        <f>1000*0.7*10*30</f>
        <v>210000</v>
      </c>
      <c r="H12" s="11">
        <f t="shared" si="0"/>
        <v>3.1562999999999972</v>
      </c>
      <c r="I12" s="7">
        <f>+$F12*$G12*I$4/1000000</f>
        <v>5.4957000000000003</v>
      </c>
    </row>
    <row r="13" spans="3:9" x14ac:dyDescent="0.35">
      <c r="C13" s="13" t="s">
        <v>0</v>
      </c>
      <c r="D13" s="14"/>
      <c r="E13" s="8"/>
      <c r="F13" s="8"/>
      <c r="G13" s="2" t="s">
        <v>1</v>
      </c>
      <c r="H13" s="8"/>
      <c r="I13" s="3"/>
    </row>
    <row r="14" spans="3:9" x14ac:dyDescent="0.35">
      <c r="C14" s="4"/>
      <c r="D14" t="s">
        <v>3</v>
      </c>
      <c r="E14" s="10">
        <v>10676.380000000003</v>
      </c>
      <c r="F14" s="10">
        <v>3485.34</v>
      </c>
      <c r="G14" s="5">
        <v>1000</v>
      </c>
      <c r="H14" s="9">
        <f t="shared" si="0"/>
        <v>10.676380000000004</v>
      </c>
      <c r="I14" s="6">
        <f>+$F14*$G14*I$4/1000000</f>
        <v>3.4853399999999999</v>
      </c>
    </row>
    <row r="15" spans="3:9" x14ac:dyDescent="0.35">
      <c r="C15" s="4"/>
      <c r="D15" t="s">
        <v>4</v>
      </c>
      <c r="E15" s="10">
        <v>7454.399999999996</v>
      </c>
      <c r="F15" s="10">
        <v>2433.1</v>
      </c>
      <c r="G15" s="5">
        <v>1000</v>
      </c>
      <c r="H15" s="9">
        <f t="shared" si="0"/>
        <v>7.4543999999999961</v>
      </c>
      <c r="I15" s="6">
        <f>+$F15*$G15*I$4/1000000</f>
        <v>2.4331</v>
      </c>
    </row>
    <row r="16" spans="3:9" ht="15" thickBot="1" x14ac:dyDescent="0.4">
      <c r="C16" s="15"/>
      <c r="D16" s="16" t="s">
        <v>5</v>
      </c>
      <c r="E16" s="12">
        <v>4774.72</v>
      </c>
      <c r="F16" s="12">
        <v>1559.18</v>
      </c>
      <c r="G16" s="22">
        <v>1000</v>
      </c>
      <c r="H16" s="11">
        <f t="shared" si="0"/>
        <v>4.7747200000000003</v>
      </c>
      <c r="I16" s="7">
        <f>+$F16*$G16*I$4/1000000</f>
        <v>1.55918</v>
      </c>
    </row>
    <row r="17" spans="5:9" ht="15" hidden="1" customHeight="1" thickBot="1" x14ac:dyDescent="0.4">
      <c r="E17" s="1"/>
      <c r="F17" s="1"/>
      <c r="G17" s="1"/>
      <c r="H17" s="23"/>
      <c r="I17" s="33"/>
    </row>
    <row r="18" spans="5:9" x14ac:dyDescent="0.35">
      <c r="E18" s="13" t="s">
        <v>15</v>
      </c>
      <c r="F18" s="14"/>
      <c r="G18" s="14"/>
      <c r="H18" s="24"/>
      <c r="I18" s="17"/>
    </row>
    <row r="19" spans="5:9" x14ac:dyDescent="0.35">
      <c r="E19" s="4"/>
      <c r="F19" t="s">
        <v>10</v>
      </c>
      <c r="H19" s="9">
        <f>SUM(H10:H12)</f>
        <v>14.683409999999999</v>
      </c>
      <c r="I19" s="6">
        <f>SUM(I10:I12)</f>
        <v>25.661580000000001</v>
      </c>
    </row>
    <row r="20" spans="5:9" ht="15" thickBot="1" x14ac:dyDescent="0.4">
      <c r="E20" s="4"/>
      <c r="F20" t="s">
        <v>0</v>
      </c>
      <c r="H20" s="9">
        <f>SUM(H14:H16)</f>
        <v>22.905500000000004</v>
      </c>
      <c r="I20" s="6">
        <f>SUM(I14:I16)</f>
        <v>7.4776199999999999</v>
      </c>
    </row>
    <row r="21" spans="5:9" ht="15" thickBot="1" x14ac:dyDescent="0.4">
      <c r="E21" s="19" t="s">
        <v>18</v>
      </c>
      <c r="F21" s="20"/>
      <c r="G21" s="20"/>
      <c r="H21" s="31">
        <f>H20+H19</f>
        <v>37.588909999999998</v>
      </c>
      <c r="I21" s="32">
        <f>I20+I19</f>
        <v>33.139200000000002</v>
      </c>
    </row>
    <row r="22" spans="5:9" x14ac:dyDescent="0.35">
      <c r="E22" s="4"/>
      <c r="F22" t="s">
        <v>2</v>
      </c>
      <c r="H22" s="25">
        <f>+H19/H21</f>
        <v>0.39063143890046292</v>
      </c>
      <c r="I22" s="18">
        <f>+I19/I21</f>
        <v>0.77435725666280408</v>
      </c>
    </row>
    <row r="23" spans="5:9" ht="15" thickBot="1" x14ac:dyDescent="0.4">
      <c r="E23" s="4"/>
      <c r="F23" t="s">
        <v>0</v>
      </c>
      <c r="H23" s="26">
        <f>+H20/H21</f>
        <v>0.60936856109953719</v>
      </c>
      <c r="I23" s="18">
        <f>+I20/I21</f>
        <v>0.22564274333719581</v>
      </c>
    </row>
    <row r="24" spans="5:9" ht="15" thickBot="1" x14ac:dyDescent="0.4">
      <c r="E24" s="19" t="s">
        <v>16</v>
      </c>
      <c r="F24" s="20"/>
      <c r="G24" s="20"/>
      <c r="H24" s="29"/>
      <c r="I24" s="21">
        <f>+I21/$H21-1</f>
        <v>-0.11837826635568827</v>
      </c>
    </row>
    <row r="25" spans="5:9" ht="15" thickBot="1" x14ac:dyDescent="0.4">
      <c r="E25" s="19" t="s">
        <v>17</v>
      </c>
      <c r="F25" s="20"/>
      <c r="G25" s="20"/>
      <c r="H25" s="34">
        <f>H21/SUM($G10:$G12)*1000000</f>
        <v>74.581170634920625</v>
      </c>
      <c r="I25" s="30">
        <f t="shared" ref="I25" si="1">I21/SUM($G10:$G12)*1000000</f>
        <v>65.75238095238096</v>
      </c>
    </row>
  </sheetData>
  <mergeCells count="2">
    <mergeCell ref="G7:G8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Aprobada</vt:lpstr>
      <vt:lpstr>Vigentes</vt:lpstr>
      <vt:lpstr>Dic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Roldan</dc:creator>
  <cp:lastModifiedBy>Carlos Roldan</cp:lastModifiedBy>
  <dcterms:created xsi:type="dcterms:W3CDTF">2019-02-12T19:02:28Z</dcterms:created>
  <dcterms:modified xsi:type="dcterms:W3CDTF">2019-04-01T04:08:21Z</dcterms:modified>
</cp:coreProperties>
</file>